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8" i="1" l="1"/>
  <c r="F27" i="1"/>
  <c r="F26" i="1"/>
  <c r="F21" i="1"/>
  <c r="F5" i="1"/>
  <c r="F18" i="1"/>
  <c r="F15" i="1"/>
  <c r="D16" i="1"/>
  <c r="F20" i="1"/>
  <c r="F12" i="1"/>
  <c r="D11" i="1"/>
  <c r="F4" i="1"/>
  <c r="D22" i="1"/>
  <c r="E24" i="1"/>
  <c r="B13" i="1"/>
  <c r="B19" i="1"/>
  <c r="B28" i="1"/>
  <c r="B27" i="1"/>
  <c r="B26" i="1"/>
  <c r="B21" i="1"/>
  <c r="B5" i="1"/>
  <c r="B18" i="1"/>
  <c r="B15" i="1"/>
  <c r="B16" i="1"/>
  <c r="B10" i="1"/>
  <c r="B20" i="1"/>
  <c r="B14" i="1"/>
  <c r="B12" i="1"/>
  <c r="B11" i="1"/>
  <c r="B6" i="1"/>
  <c r="B7" i="1"/>
  <c r="B4" i="1"/>
  <c r="B9" i="1"/>
  <c r="B22" i="1"/>
  <c r="B23" i="1"/>
  <c r="F24" i="1"/>
  <c r="F8" i="1"/>
  <c r="F13" i="1"/>
  <c r="F17" i="1"/>
  <c r="F19" i="1"/>
  <c r="A3" i="1"/>
  <c r="D14" i="1"/>
  <c r="D7" i="1"/>
  <c r="F23" i="1"/>
  <c r="B8" i="1"/>
  <c r="B3" i="1"/>
  <c r="D28" i="1"/>
  <c r="D27" i="1"/>
  <c r="D26" i="1"/>
  <c r="D21" i="1"/>
  <c r="D5" i="1"/>
  <c r="D18" i="1"/>
  <c r="D15" i="1"/>
  <c r="F10" i="1"/>
  <c r="F14" i="1"/>
  <c r="D12" i="1"/>
  <c r="D6" i="1"/>
  <c r="F9" i="1"/>
  <c r="D23" i="1"/>
  <c r="E8" i="1"/>
  <c r="B17" i="1"/>
  <c r="E28" i="1"/>
  <c r="E27" i="1"/>
  <c r="E26" i="1"/>
  <c r="E21" i="1"/>
  <c r="E5" i="1"/>
  <c r="E18" i="1"/>
  <c r="E15" i="1"/>
  <c r="E16" i="1"/>
  <c r="E10" i="1"/>
  <c r="E20" i="1"/>
  <c r="E14" i="1"/>
  <c r="E12" i="1"/>
  <c r="E11" i="1"/>
  <c r="E6" i="1"/>
  <c r="E7" i="1"/>
  <c r="E4" i="1"/>
  <c r="E9" i="1"/>
  <c r="E22" i="1"/>
  <c r="E23" i="1"/>
  <c r="E25" i="1"/>
  <c r="D24" i="1"/>
  <c r="D8" i="1"/>
  <c r="D13" i="1"/>
  <c r="D17" i="1"/>
  <c r="D19" i="1"/>
  <c r="D3" i="1"/>
  <c r="F16" i="1"/>
  <c r="D20" i="1"/>
  <c r="F11" i="1"/>
  <c r="F7" i="1"/>
  <c r="D4" i="1"/>
  <c r="F22" i="1"/>
  <c r="F25" i="1"/>
  <c r="B24" i="1"/>
  <c r="E13" i="1"/>
  <c r="E19" i="1"/>
  <c r="F3" i="1"/>
  <c r="D10" i="1"/>
  <c r="F6" i="1"/>
  <c r="D9" i="1"/>
  <c r="D25" i="1"/>
  <c r="E17" i="1"/>
</calcChain>
</file>

<file path=xl/sharedStrings.xml><?xml version="1.0" encoding="utf-8"?>
<sst xmlns="http://schemas.openxmlformats.org/spreadsheetml/2006/main" count="27" uniqueCount="25">
  <si>
    <t>Места проведения муниципального этапа ВсОШ в 2018-2019 учебном году</t>
  </si>
  <si>
    <t>Дата проведения</t>
  </si>
  <si>
    <t>14 ноября 2018</t>
  </si>
  <si>
    <t>15 ноября 2018</t>
  </si>
  <si>
    <t>16 ноября 2018</t>
  </si>
  <si>
    <t>19 ноября 2018</t>
  </si>
  <si>
    <t>20 ноября 2018</t>
  </si>
  <si>
    <t>27 ноября 2018</t>
  </si>
  <si>
    <t>03 декабря 2018</t>
  </si>
  <si>
    <t>06 декабря 2018</t>
  </si>
  <si>
    <t>12 декабря 2018</t>
  </si>
  <si>
    <t>07-08 декабря 2018</t>
  </si>
  <si>
    <t>11 декабря 2018</t>
  </si>
  <si>
    <t>21 ноября 2018</t>
  </si>
  <si>
    <t>22 ноября 2018</t>
  </si>
  <si>
    <t>23-24 ноября 2018</t>
  </si>
  <si>
    <t>Руководитель ОО</t>
  </si>
  <si>
    <t>26 ноября 2018</t>
  </si>
  <si>
    <t>28 ноября 2018</t>
  </si>
  <si>
    <t>30.11-01.12.2018</t>
  </si>
  <si>
    <t>29 ноября 2018</t>
  </si>
  <si>
    <t>04 декабря 2018</t>
  </si>
  <si>
    <t>10 декабря 2018</t>
  </si>
  <si>
    <t>14 декабря 2018</t>
  </si>
  <si>
    <t>13 декабря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</si>
</sst>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D48" sqref="D48"/>
    </sheetView>
  </sheetViews>
  <sheetFormatPr defaultRowHeight="15" x14ac:dyDescent="0.25"/>
  <cols>
    <col min="1" max="1" width="3.85546875" bestFit="1" customWidth="1"/>
    <col min="2" max="2" width="21.7109375" bestFit="1" customWidth="1"/>
    <col min="3" max="3" width="19.140625" bestFit="1" customWidth="1"/>
    <col min="4" max="4" width="32" customWidth="1"/>
    <col min="5" max="5" width="37.5703125" bestFit="1" customWidth="1"/>
    <col min="6" max="6" width="29.5703125" customWidth="1"/>
  </cols>
  <sheetData>
    <row r="1" spans="1:6" ht="18.75" x14ac:dyDescent="0.3">
      <c r="A1" s="12" t="s">
        <v>0</v>
      </c>
      <c r="B1" s="12"/>
      <c r="C1" s="12"/>
      <c r="D1" s="12"/>
      <c r="E1" s="12"/>
      <c r="F1" s="12"/>
    </row>
    <row r="2" spans="1:6" ht="15.75" x14ac:dyDescent="0.25">
      <c r="A2" s="1"/>
      <c r="B2" s="1"/>
      <c r="C2" s="1"/>
      <c r="D2" s="1"/>
      <c r="E2" s="1"/>
      <c r="F2" s="1"/>
    </row>
    <row r="3" spans="1:6" ht="15.75" x14ac:dyDescent="0.25">
      <c r="A3" s="10" t="str">
        <f ca="1">IFERROR(__xludf.DUMMYFUNCTION("""COMPUTED_VALUE"""),"№ ")</f>
        <v xml:space="preserve">№ </v>
      </c>
      <c r="B3" s="10" t="str">
        <f ca="1">IFERROR(__xludf.DUMMYFUNCTION("""COMPUTED_VALUE"""),"Предмет")</f>
        <v>Предмет</v>
      </c>
      <c r="C3" s="10" t="s">
        <v>1</v>
      </c>
      <c r="D3" s="10" t="str">
        <f ca="1">IFERROR(__xludf.DUMMYFUNCTION("""COMPUTED_VALUE"""),"Место
 проведения,
 ОО")</f>
        <v>Место
 проведения,
 ОО</v>
      </c>
      <c r="E3" s="11" t="s">
        <v>16</v>
      </c>
      <c r="F3" s="10" t="str">
        <f ca="1">IFERROR(__xludf.DUMMYFUNCTION("""COMPUTED_VALUE"""),"Адрес")</f>
        <v>Адрес</v>
      </c>
    </row>
    <row r="4" spans="1:6" ht="15.75" x14ac:dyDescent="0.25">
      <c r="A4" s="17">
        <v>1</v>
      </c>
      <c r="B4" s="7" t="str">
        <f ca="1">IFERROR(__xludf.DUMMYFUNCTION("""COMPUTED_VALUE"""),"Математика")</f>
        <v>Математика</v>
      </c>
      <c r="C4" s="2" t="s">
        <v>2</v>
      </c>
      <c r="D4" s="3" t="str">
        <f ca="1">IFERROR(__xludf.DUMMYFUNCTION("""COMPUTED_VALUE"""),"МАОУ СОШ № 68 с УИОП")</f>
        <v>МАОУ СОШ № 68 с УИОП</v>
      </c>
      <c r="E4" s="3" t="str">
        <f ca="1">IFERROR(__xludf.DUMMYFUNCTION("""COMPUTED_VALUE"""),"Рогова Елена Николаевна")</f>
        <v>Рогова Елена Николаевна</v>
      </c>
      <c r="F4" s="3" t="str">
        <f ca="1">IFERROR(__xludf.DUMMYFUNCTION("""COMPUTED_VALUE"""),"ул. Кировградская, 40а")</f>
        <v>ул. Кировградская, 40а</v>
      </c>
    </row>
    <row r="5" spans="1:6" ht="15.75" x14ac:dyDescent="0.25">
      <c r="A5" s="17">
        <v>2</v>
      </c>
      <c r="B5" s="7" t="str">
        <f ca="1">IFERROR(__xludf.DUMMYFUNCTION("""COMPUTED_VALUE"""),"Экология")</f>
        <v>Экология</v>
      </c>
      <c r="C5" s="2" t="s">
        <v>3</v>
      </c>
      <c r="D5" s="3" t="str">
        <f ca="1">IFERROR(__xludf.DUMMYFUNCTION("""COMPUTED_VALUE"""),"МАОУ СОШ № 46")</f>
        <v>МАОУ СОШ № 46</v>
      </c>
      <c r="E5" s="3" t="str">
        <f ca="1">IFERROR(__xludf.DUMMYFUNCTION("""COMPUTED_VALUE"""),"Кондрашкина Лидия Валентиновна")</f>
        <v>Кондрашкина Лидия Валентиновна</v>
      </c>
      <c r="F5" s="3" t="str">
        <f ca="1">IFERROR(__xludf.DUMMYFUNCTION("""COMPUTED_VALUE"""),"ул. Ульяновская, 13")</f>
        <v>ул. Ульяновская, 13</v>
      </c>
    </row>
    <row r="6" spans="1:6" ht="15.75" x14ac:dyDescent="0.25">
      <c r="A6" s="17">
        <v>3</v>
      </c>
      <c r="B6" s="7" t="str">
        <f ca="1">IFERROR(__xludf.DUMMYFUNCTION("""COMPUTED_VALUE"""),"Обществознание")</f>
        <v>Обществознание</v>
      </c>
      <c r="C6" s="2" t="s">
        <v>4</v>
      </c>
      <c r="D6" s="3" t="str">
        <f ca="1">IFERROR(__xludf.DUMMYFUNCTION("""COMPUTED_VALUE"""),"МАОУ лицей № 128")</f>
        <v>МАОУ лицей № 128</v>
      </c>
      <c r="E6" s="3" t="str">
        <f ca="1">IFERROR(__xludf.DUMMYFUNCTION("""COMPUTED_VALUE"""),"Поляков Леонид Павлович")</f>
        <v>Поляков Леонид Павлович</v>
      </c>
      <c r="F6" s="3" t="str">
        <f ca="1">IFERROR(__xludf.DUMMYFUNCTION("""COMPUTED_VALUE"""),"ул. Индустрии, 92")</f>
        <v>ул. Индустрии, 92</v>
      </c>
    </row>
    <row r="7" spans="1:6" ht="15.75" x14ac:dyDescent="0.25">
      <c r="A7" s="17">
        <v>4</v>
      </c>
      <c r="B7" s="7" t="str">
        <f ca="1">IFERROR(__xludf.DUMMYFUNCTION("""COMPUTED_VALUE"""),"Немецкий язык")</f>
        <v>Немецкий язык</v>
      </c>
      <c r="C7" s="2" t="s">
        <v>5</v>
      </c>
      <c r="D7" s="3" t="str">
        <f ca="1">IFERROR(__xludf.DUMMYFUNCTION("""COMPUTED_VALUE"""),"МБВСОУ ЦО № 224")</f>
        <v>МБВСОУ ЦО № 224</v>
      </c>
      <c r="E7" s="3" t="str">
        <f ca="1">IFERROR(__xludf.DUMMYFUNCTION("""COMPUTED_VALUE"""),"Кондрашова Марина Витальевна")</f>
        <v>Кондрашова Марина Витальевна</v>
      </c>
      <c r="F7" s="3" t="str">
        <f ca="1">IFERROR(__xludf.DUMMYFUNCTION("""COMPUTED_VALUE"""),"ул. Машиностроителей, 16")</f>
        <v>ул. Машиностроителей, 16</v>
      </c>
    </row>
    <row r="8" spans="1:6" ht="15.75" x14ac:dyDescent="0.25">
      <c r="A8" s="17">
        <v>5</v>
      </c>
      <c r="B8" s="8" t="str">
        <f ca="1">IFERROR(__xludf.DUMMYFUNCTION("""COMPUTED_VALUE"""),"География")</f>
        <v>География</v>
      </c>
      <c r="C8" s="4" t="s">
        <v>6</v>
      </c>
      <c r="D8" s="3" t="str">
        <f ca="1">IFERROR(__xludf.DUMMYFUNCTION("""COMPUTED_VALUE"""),"МБОУ СОШ № 115")</f>
        <v>МБОУ СОШ № 115</v>
      </c>
      <c r="E8" s="3" t="str">
        <f ca="1">IFERROR(__xludf.DUMMYFUNCTION("""COMPUTED_VALUE"""),"Питерских Анна Владимировна")</f>
        <v>Питерских Анна Владимировна</v>
      </c>
      <c r="F8" s="3" t="str">
        <f ca="1">IFERROR(__xludf.DUMMYFUNCTION("""COMPUTED_VALUE"""),"ул. Фестивальная, 25")</f>
        <v>ул. Фестивальная, 25</v>
      </c>
    </row>
    <row r="9" spans="1:6" ht="15.75" x14ac:dyDescent="0.25">
      <c r="A9" s="17">
        <v>6</v>
      </c>
      <c r="B9" s="7" t="str">
        <f ca="1">IFERROR(__xludf.DUMMYFUNCTION("""COMPUTED_VALUE"""),"Литература")</f>
        <v>Литература</v>
      </c>
      <c r="C9" s="2" t="s">
        <v>13</v>
      </c>
      <c r="D9" s="3" t="str">
        <f ca="1">IFERROR(__xludf.DUMMYFUNCTION("""COMPUTED_VALUE"""),"МАОУ СОШ № 138")</f>
        <v>МАОУ СОШ № 138</v>
      </c>
      <c r="E9" s="3" t="str">
        <f ca="1">IFERROR(__xludf.DUMMYFUNCTION("""COMPUTED_VALUE"""),"Лузина Зоя Николаевна")</f>
        <v>Лузина Зоя Николаевна</v>
      </c>
      <c r="F9" s="3" t="str">
        <f ca="1">IFERROR(__xludf.DUMMYFUNCTION("""COMPUTED_VALUE"""),"ул. Шефская, 87а")</f>
        <v>ул. Шефская, 87а</v>
      </c>
    </row>
    <row r="10" spans="1:6" ht="15.75" x14ac:dyDescent="0.25">
      <c r="A10" s="17">
        <v>7</v>
      </c>
      <c r="B10" s="7" t="str">
        <f ca="1">IFERROR(__xludf.DUMMYFUNCTION("""COMPUTED_VALUE"""),"Физика")</f>
        <v>Физика</v>
      </c>
      <c r="C10" s="2" t="s">
        <v>14</v>
      </c>
      <c r="D10" s="3" t="str">
        <f ca="1">IFERROR(__xludf.DUMMYFUNCTION("""COMPUTED_VALUE"""),"МАОУ СОШ № 66")</f>
        <v>МАОУ СОШ № 66</v>
      </c>
      <c r="E10" s="3" t="str">
        <f ca="1">IFERROR(__xludf.DUMMYFUNCTION("""COMPUTED_VALUE"""),"Стумбрис Наталия Анатольевна")</f>
        <v>Стумбрис Наталия Анатольевна</v>
      </c>
      <c r="F10" s="3" t="str">
        <f ca="1">IFERROR(__xludf.DUMMYFUNCTION("""COMPUTED_VALUE"""),"ул. Краснофлотцев, 3")</f>
        <v>ул. Краснофлотцев, 3</v>
      </c>
    </row>
    <row r="11" spans="1:6" ht="15.75" x14ac:dyDescent="0.25">
      <c r="A11" s="17">
        <v>8</v>
      </c>
      <c r="B11" s="7" t="str">
        <f ca="1">IFERROR(__xludf.DUMMYFUNCTION("""COMPUTED_VALUE"""),"ОБЖ")</f>
        <v>ОБЖ</v>
      </c>
      <c r="C11" s="2" t="s">
        <v>15</v>
      </c>
      <c r="D11" s="3" t="str">
        <f ca="1">IFERROR(__xludf.DUMMYFUNCTION("""COMPUTED_VALUE"""),"МАОУ Гимназия № 144")</f>
        <v>МАОУ Гимназия № 144</v>
      </c>
      <c r="E11" s="3" t="str">
        <f ca="1">IFERROR(__xludf.DUMMYFUNCTION("""COMPUTED_VALUE"""),"Мокина Светлана Владимировна")</f>
        <v>Мокина Светлана Владимировна</v>
      </c>
      <c r="F11" s="3" t="str">
        <f ca="1">IFERROR(__xludf.DUMMYFUNCTION("""COMPUTED_VALUE"""),"ул. Банникова, 2")</f>
        <v>ул. Банникова, 2</v>
      </c>
    </row>
    <row r="12" spans="1:6" ht="15.75" x14ac:dyDescent="0.25">
      <c r="A12" s="17">
        <v>9</v>
      </c>
      <c r="B12" s="7" t="str">
        <f ca="1">IFERROR(__xludf.DUMMYFUNCTION("""COMPUTED_VALUE"""),"Право")</f>
        <v>Право</v>
      </c>
      <c r="C12" s="2" t="s">
        <v>17</v>
      </c>
      <c r="D12" s="3" t="str">
        <f ca="1">IFERROR(__xludf.DUMMYFUNCTION("""COMPUTED_VALUE"""),"МБОУ СОШ № 49")</f>
        <v>МБОУ СОШ № 49</v>
      </c>
      <c r="E12" s="3" t="str">
        <f ca="1">IFERROR(__xludf.DUMMYFUNCTION("""COMPUTED_VALUE"""),"Каримова Елена Юрьевна")</f>
        <v>Каримова Елена Юрьевна</v>
      </c>
      <c r="F12" s="3" t="str">
        <f ca="1">IFERROR(__xludf.DUMMYFUNCTION("""COMPUTED_VALUE"""),"ул. Машиностроителей, 26")</f>
        <v>ул. Машиностроителей, 26</v>
      </c>
    </row>
    <row r="13" spans="1:6" ht="15.75" x14ac:dyDescent="0.25">
      <c r="A13" s="17">
        <v>10</v>
      </c>
      <c r="B13" s="7" t="str">
        <f ca="1">IFERROR(__xludf.DUMMYFUNCTION("""COMPUTED_VALUE"""),"Биология")</f>
        <v>Биология</v>
      </c>
      <c r="C13" s="2" t="s">
        <v>7</v>
      </c>
      <c r="D13" s="3" t="str">
        <f ca="1">IFERROR(__xludf.DUMMYFUNCTION("""COMPUTED_VALUE"""),"МАОУ СОШ № 22")</f>
        <v>МАОУ СОШ № 22</v>
      </c>
      <c r="E13" s="3" t="str">
        <f ca="1">IFERROR(__xludf.DUMMYFUNCTION("""COMPUTED_VALUE"""),"Кадочникова Светлана Анатольевна")</f>
        <v>Кадочникова Светлана Анатольевна</v>
      </c>
      <c r="F13" s="3" t="str">
        <f ca="1">IFERROR(__xludf.DUMMYFUNCTION("""COMPUTED_VALUE"""),"ул. Красных партизан, 4")</f>
        <v>ул. Красных партизан, 4</v>
      </c>
    </row>
    <row r="14" spans="1:6" ht="15.75" x14ac:dyDescent="0.25">
      <c r="A14" s="17">
        <v>11</v>
      </c>
      <c r="B14" s="7" t="str">
        <f ca="1">IFERROR(__xludf.DUMMYFUNCTION("""COMPUTED_VALUE"""),"Русский язык")</f>
        <v>Русский язык</v>
      </c>
      <c r="C14" s="2" t="s">
        <v>18</v>
      </c>
      <c r="D14" s="3" t="str">
        <f ca="1">IFERROR(__xludf.DUMMYFUNCTION("""COMPUTED_VALUE"""),"МАОУ СОШ № 178 с УИОП")</f>
        <v>МАОУ СОШ № 178 с УИОП</v>
      </c>
      <c r="E14" s="3" t="str">
        <f ca="1">IFERROR(__xludf.DUMMYFUNCTION("""COMPUTED_VALUE"""),"Григорьева Людмила Анатольевна")</f>
        <v>Григорьева Людмила Анатольевна</v>
      </c>
      <c r="F14" s="3" t="str">
        <f ca="1">IFERROR(__xludf.DUMMYFUNCTION("""COMPUTED_VALUE"""),"ул. Коммунистическая, 53")</f>
        <v>ул. Коммунистическая, 53</v>
      </c>
    </row>
    <row r="15" spans="1:6" ht="15.75" x14ac:dyDescent="0.25">
      <c r="A15" s="17">
        <v>12</v>
      </c>
      <c r="B15" s="7" t="str">
        <f ca="1">IFERROR(__xludf.DUMMYFUNCTION("""COMPUTED_VALUE"""),"Французский язык")</f>
        <v>Французский язык</v>
      </c>
      <c r="C15" s="2" t="s">
        <v>20</v>
      </c>
      <c r="D15" s="3" t="str">
        <f ca="1">IFERROR(__xludf.DUMMYFUNCTION("""COMPUTED_VALUE"""),"МБВСОУ ЦО № 224")</f>
        <v>МБВСОУ ЦО № 224</v>
      </c>
      <c r="E15" s="3" t="str">
        <f ca="1">IFERROR(__xludf.DUMMYFUNCTION("""COMPUTED_VALUE"""),"Кондрашова Марина Витальевна")</f>
        <v>Кондрашова Марина Витальевна</v>
      </c>
      <c r="F15" s="3" t="str">
        <f ca="1">IFERROR(__xludf.DUMMYFUNCTION("""COMPUTED_VALUE"""),"ул. Машиностроителей, 16")</f>
        <v>ул. Машиностроителей, 16</v>
      </c>
    </row>
    <row r="16" spans="1:6" ht="15.75" x14ac:dyDescent="0.25">
      <c r="A16" s="17">
        <v>13</v>
      </c>
      <c r="B16" s="7" t="str">
        <f ca="1">IFERROR(__xludf.DUMMYFUNCTION("""COMPUTED_VALUE"""),"Физическая культура")</f>
        <v>Физическая культура</v>
      </c>
      <c r="C16" s="2" t="s">
        <v>19</v>
      </c>
      <c r="D16" s="3" t="str">
        <f ca="1">IFERROR(__xludf.DUMMYFUNCTION("""COMPUTED_VALUE"""),"МАОУ СОШ № 167")</f>
        <v>МАОУ СОШ № 167</v>
      </c>
      <c r="E16" s="3" t="str">
        <f ca="1">IFERROR(__xludf.DUMMYFUNCTION("""COMPUTED_VALUE"""),"Бабич Эльвира Александровна")</f>
        <v>Бабич Эльвира Александровна</v>
      </c>
      <c r="F16" s="3" t="str">
        <f ca="1">IFERROR(__xludf.DUMMYFUNCTION("""COMPUTED_VALUE"""),"ул. Фрезеровщиков, 84а")</f>
        <v>ул. Фрезеровщиков, 84а</v>
      </c>
    </row>
    <row r="17" spans="1:6" ht="15.75" x14ac:dyDescent="0.25">
      <c r="A17" s="17">
        <v>14</v>
      </c>
      <c r="B17" s="7" t="str">
        <f ca="1">IFERROR(__xludf.DUMMYFUNCTION("""COMPUTED_VALUE"""),"Астрономия")</f>
        <v>Астрономия</v>
      </c>
      <c r="C17" s="2" t="s">
        <v>8</v>
      </c>
      <c r="D17" s="3" t="str">
        <f ca="1">IFERROR(__xludf.DUMMYFUNCTION("""COMPUTED_VALUE"""),"МБОУ СОШ № 112")</f>
        <v>МБОУ СОШ № 112</v>
      </c>
      <c r="E17" s="3" t="str">
        <f ca="1">IFERROR(__xludf.DUMMYFUNCTION("""COMPUTED_VALUE"""),"Удинцев Игорь Николаевич")</f>
        <v>Удинцев Игорь Николаевич</v>
      </c>
      <c r="F17" s="3" t="str">
        <f ca="1">IFERROR(__xludf.DUMMYFUNCTION("""COMPUTED_VALUE"""),"ул. Даниловская, 1")</f>
        <v>ул. Даниловская, 1</v>
      </c>
    </row>
    <row r="18" spans="1:6" ht="15.75" x14ac:dyDescent="0.25">
      <c r="A18" s="17">
        <v>15</v>
      </c>
      <c r="B18" s="7" t="str">
        <f ca="1">IFERROR(__xludf.DUMMYFUNCTION("""COMPUTED_VALUE"""),"Химия")</f>
        <v>Химия</v>
      </c>
      <c r="C18" s="2" t="s">
        <v>21</v>
      </c>
      <c r="D18" s="3" t="str">
        <f ca="1">IFERROR(__xludf.DUMMYFUNCTION("""COMPUTED_VALUE"""),"МАОУ СОШ № 113")</f>
        <v>МАОУ СОШ № 113</v>
      </c>
      <c r="E18" s="3" t="str">
        <f ca="1">IFERROR(__xludf.DUMMYFUNCTION("""COMPUTED_VALUE"""),"Сулина Лариса Анатольевна")</f>
        <v>Сулина Лариса Анатольевна</v>
      </c>
      <c r="F18" s="3" t="str">
        <f ca="1">IFERROR(__xludf.DUMMYFUNCTION("""COMPUTED_VALUE"""),"ул. Бакинских комиссаров, 50")</f>
        <v>ул. Бакинских комиссаров, 50</v>
      </c>
    </row>
    <row r="19" spans="1:6" ht="15.75" x14ac:dyDescent="0.25">
      <c r="A19" s="17">
        <v>16</v>
      </c>
      <c r="B19" s="7" t="str">
        <f ca="1">IFERROR(__xludf.DUMMYFUNCTION("""COMPUTED_VALUE"""),"Английский язык")</f>
        <v>Английский язык</v>
      </c>
      <c r="C19" s="2" t="s">
        <v>9</v>
      </c>
      <c r="D19" s="3" t="str">
        <f ca="1">IFERROR(__xludf.DUMMYFUNCTION("""COMPUTED_VALUE"""),"МАОУ Гимназия № 99")</f>
        <v>МАОУ Гимназия № 99</v>
      </c>
      <c r="E19" s="3" t="str">
        <f ca="1">IFERROR(__xludf.DUMMYFUNCTION("""COMPUTED_VALUE"""),"Селукова Татьяна Алексеевна")</f>
        <v>Селукова Татьяна Алексеевна</v>
      </c>
      <c r="F19" s="3" t="str">
        <f ca="1">IFERROR(__xludf.DUMMYFUNCTION("""COMPUTED_VALUE"""),"ул. Баумана, 17")</f>
        <v>ул. Баумана, 17</v>
      </c>
    </row>
    <row r="20" spans="1:6" ht="15.75" x14ac:dyDescent="0.25">
      <c r="A20" s="17">
        <v>17</v>
      </c>
      <c r="B20" s="7" t="str">
        <f ca="1">IFERROR(__xludf.DUMMYFUNCTION("""COMPUTED_VALUE"""),"Технология")</f>
        <v>Технология</v>
      </c>
      <c r="C20" s="2" t="s">
        <v>11</v>
      </c>
      <c r="D20" s="3" t="str">
        <f ca="1">IFERROR(__xludf.DUMMYFUNCTION("""COMPUTED_VALUE"""),"МАОУ СОШ № 117")</f>
        <v>МАОУ СОШ № 117</v>
      </c>
      <c r="E20" s="3" t="str">
        <f ca="1">IFERROR(__xludf.DUMMYFUNCTION("""COMPUTED_VALUE"""),"Меньшенина Жанна Михайловна")</f>
        <v>Меньшенина Жанна Михайловна</v>
      </c>
      <c r="F20" s="3" t="str">
        <f ca="1">IFERROR(__xludf.DUMMYFUNCTION("""COMPUTED_VALUE"""),"пер. Черниговский, 8")</f>
        <v>пер. Черниговский, 8</v>
      </c>
    </row>
    <row r="21" spans="1:6" ht="15.75" x14ac:dyDescent="0.25">
      <c r="A21" s="17">
        <v>18</v>
      </c>
      <c r="B21" s="7" t="str">
        <f ca="1">IFERROR(__xludf.DUMMYFUNCTION("""COMPUTED_VALUE"""),"Экономика")</f>
        <v>Экономика</v>
      </c>
      <c r="C21" s="2" t="s">
        <v>22</v>
      </c>
      <c r="D21" s="3" t="str">
        <f ca="1">IFERROR(__xludf.DUMMYFUNCTION("""COMPUTED_VALUE"""),"МБОУ СОШ № 95")</f>
        <v>МБОУ СОШ № 95</v>
      </c>
      <c r="E21" s="3" t="str">
        <f ca="1">IFERROR(__xludf.DUMMYFUNCTION("""COMPUTED_VALUE"""),"Яковлева Валентина Тадеушевна")</f>
        <v>Яковлева Валентина Тадеушевна</v>
      </c>
      <c r="F21" s="3" t="str">
        <f ca="1">IFERROR(__xludf.DUMMYFUNCTION("""COMPUTED_VALUE"""),"пр. Космонавтов, 65")</f>
        <v>пр. Космонавтов, 65</v>
      </c>
    </row>
    <row r="22" spans="1:6" ht="15.75" x14ac:dyDescent="0.25">
      <c r="A22" s="17">
        <v>19</v>
      </c>
      <c r="B22" s="7" t="str">
        <f ca="1">IFERROR(__xludf.DUMMYFUNCTION("""COMPUTED_VALUE"""),"История")</f>
        <v>История</v>
      </c>
      <c r="C22" s="2" t="s">
        <v>12</v>
      </c>
      <c r="D22" s="3" t="str">
        <f ca="1">IFERROR(__xludf.DUMMYFUNCTION("""COMPUTED_VALUE"""),"МАОУ лицей № 100")</f>
        <v>МАОУ лицей № 100</v>
      </c>
      <c r="E22" s="3" t="str">
        <f ca="1">IFERROR(__xludf.DUMMYFUNCTION("""COMPUTED_VALUE"""),"Корнеев Петр Владимирович")</f>
        <v>Корнеев Петр Владимирович</v>
      </c>
      <c r="F22" s="3" t="str">
        <f ca="1">IFERROR(__xludf.DUMMYFUNCTION("""COMPUTED_VALUE"""),"ул. Ильича, 48а")</f>
        <v>ул. Ильича, 48а</v>
      </c>
    </row>
    <row r="23" spans="1:6" ht="15.75" x14ac:dyDescent="0.25">
      <c r="A23" s="17">
        <v>20</v>
      </c>
      <c r="B23" s="9" t="str">
        <f ca="1">IFERROR(__xludf.DUMMYFUNCTION("""COMPUTED_VALUE"""),"Искусство (МХК)")</f>
        <v>Искусство (МХК)</v>
      </c>
      <c r="C23" s="6" t="s">
        <v>10</v>
      </c>
      <c r="D23" s="3" t="str">
        <f ca="1">IFERROR(__xludf.DUMMYFUNCTION("""COMPUTED_VALUE"""),"МАОУ Гимназия № 205 ""Театр""")</f>
        <v>МАОУ Гимназия № 205 "Театр"</v>
      </c>
      <c r="E23" s="3" t="str">
        <f ca="1">IFERROR(__xludf.DUMMYFUNCTION("""COMPUTED_VALUE"""),"Сажина Татьяна Валентиновна")</f>
        <v>Сажина Татьяна Валентиновна</v>
      </c>
      <c r="F23" s="3" t="str">
        <f ca="1">IFERROR(__xludf.DUMMYFUNCTION("""COMPUTED_VALUE"""),"ул. Кировградская, 66")</f>
        <v>ул. Кировградская, 66</v>
      </c>
    </row>
    <row r="24" spans="1:6" ht="15.75" x14ac:dyDescent="0.25">
      <c r="A24" s="13">
        <v>21</v>
      </c>
      <c r="B24" s="15" t="str">
        <f ca="1">IFERROR(__xludf.DUMMYFUNCTION("""COMPUTED_VALUE"""),"Информатика")</f>
        <v>Информатика</v>
      </c>
      <c r="C24" s="13" t="s">
        <v>24</v>
      </c>
      <c r="D24" s="5" t="str">
        <f ca="1">IFERROR(__xludf.DUMMYFUNCTION("""COMPUTED_VALUE"""),"МБОУ СОШ № 27")</f>
        <v>МБОУ СОШ № 27</v>
      </c>
      <c r="E24" s="3" t="str">
        <f ca="1">IFERROR(__xludf.DUMMYFUNCTION("""COMPUTED_VALUE"""),"Поляков Юрий Леонидович")</f>
        <v>Поляков Юрий Леонидович</v>
      </c>
      <c r="F24" s="3" t="str">
        <f ca="1">IFERROR(__xludf.DUMMYFUNCTION("""COMPUTED_VALUE"""),"ул. Коммунистическая, 81")</f>
        <v>ул. Коммунистическая, 81</v>
      </c>
    </row>
    <row r="25" spans="1:6" ht="15.75" x14ac:dyDescent="0.25">
      <c r="A25" s="14"/>
      <c r="B25" s="16"/>
      <c r="C25" s="14"/>
      <c r="D25" s="5" t="str">
        <f ca="1">IFERROR(__xludf.DUMMYFUNCTION("""COMPUTED_VALUE"""),"МАОУ Гимназия № 99")</f>
        <v>МАОУ Гимназия № 99</v>
      </c>
      <c r="E25" s="3" t="str">
        <f ca="1">IFERROR(__xludf.DUMMYFUNCTION("""COMPUTED_VALUE"""),"Селукова Татьяна Алексеевна")</f>
        <v>Селукова Татьяна Алексеевна</v>
      </c>
      <c r="F25" s="3" t="str">
        <f ca="1">IFERROR(__xludf.DUMMYFUNCTION("""COMPUTED_VALUE"""),"ул. Баумана, 17")</f>
        <v>ул. Баумана, 17</v>
      </c>
    </row>
    <row r="26" spans="1:6" ht="15.75" x14ac:dyDescent="0.25">
      <c r="A26" s="17">
        <v>22</v>
      </c>
      <c r="B26" s="7" t="str">
        <f ca="1">IFERROR(__xludf.DUMMYFUNCTION("""COMPUTED_VALUE"""),"Испанский язык")</f>
        <v>Испанский язык</v>
      </c>
      <c r="C26" s="2" t="s">
        <v>23</v>
      </c>
      <c r="D26" s="3" t="str">
        <f ca="1">IFERROR(__xludf.DUMMYFUNCTION("""COMPUTED_VALUE"""),"МАОУ гимназия № 70")</f>
        <v>МАОУ гимназия № 70</v>
      </c>
      <c r="E26" s="3" t="str">
        <f ca="1">IFERROR(__xludf.DUMMYFUNCTION("""COMPUTED_VALUE"""),"Миногина Надежда Васильевна")</f>
        <v>Миногина Надежда Васильевна</v>
      </c>
      <c r="F26" s="3" t="str">
        <f ca="1">IFERROR(__xludf.DUMMYFUNCTION("""COMPUTED_VALUE"""),"ул. Серова, 10")</f>
        <v>ул. Серова, 10</v>
      </c>
    </row>
    <row r="27" spans="1:6" ht="15.75" x14ac:dyDescent="0.25">
      <c r="A27" s="17">
        <v>23</v>
      </c>
      <c r="B27" s="7" t="str">
        <f ca="1">IFERROR(__xludf.DUMMYFUNCTION("""COMPUTED_VALUE"""),"Итальянский язык")</f>
        <v>Итальянский язык</v>
      </c>
      <c r="C27" s="2" t="s">
        <v>23</v>
      </c>
      <c r="D27" s="3" t="str">
        <f ca="1">IFERROR(__xludf.DUMMYFUNCTION("""COMPUTED_VALUE"""),"МАОУ гимназия № 70")</f>
        <v>МАОУ гимназия № 70</v>
      </c>
      <c r="E27" s="3" t="str">
        <f ca="1">IFERROR(__xludf.DUMMYFUNCTION("""COMPUTED_VALUE"""),"Миногина Надежда Васильевна")</f>
        <v>Миногина Надежда Васильевна</v>
      </c>
      <c r="F27" s="3" t="str">
        <f ca="1">IFERROR(__xludf.DUMMYFUNCTION("""COMPUTED_VALUE"""),"ул. Серова, 10")</f>
        <v>ул. Серова, 10</v>
      </c>
    </row>
    <row r="28" spans="1:6" ht="15.75" x14ac:dyDescent="0.25">
      <c r="A28" s="17">
        <v>24</v>
      </c>
      <c r="B28" s="7" t="str">
        <f ca="1">IFERROR(__xludf.DUMMYFUNCTION("""COMPUTED_VALUE"""),"Китайский язык")</f>
        <v>Китайский язык</v>
      </c>
      <c r="C28" s="2" t="s">
        <v>23</v>
      </c>
      <c r="D28" s="3" t="str">
        <f ca="1">IFERROR(__xludf.DUMMYFUNCTION("""COMPUTED_VALUE"""),"МАОУ Гимназия № 104")</f>
        <v>МАОУ Гимназия № 104</v>
      </c>
      <c r="E28" s="3" t="str">
        <f ca="1">IFERROR(__xludf.DUMMYFUNCTION("""COMPUTED_VALUE"""),"Галимова Татьяна Михайловна")</f>
        <v>Галимова Татьяна Михайловна</v>
      </c>
      <c r="F28" s="3" t="str">
        <f ca="1">IFERROR(__xludf.DUMMYFUNCTION("""COMPUTED_VALUE"""),"ул. Лермонтова, 11")</f>
        <v>ул. Лермонтова, 11</v>
      </c>
    </row>
  </sheetData>
  <mergeCells count="4">
    <mergeCell ref="A1:F1"/>
    <mergeCell ref="B24:B25"/>
    <mergeCell ref="C24:C25"/>
    <mergeCell ref="A24:A25"/>
  </mergeCells>
  <pageMargins left="0.19685039370078741" right="0.1968503937007874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2018-11-07T06:28:06Z</dcterms:modified>
</cp:coreProperties>
</file>